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22a10fe4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a63568ca9a304523"/>
    <x:sheet xmlns:r="http://schemas.openxmlformats.org/officeDocument/2006/relationships" name="Cash Flows" sheetId="2" r:id="R0c3208afdaff45af"/>
    <x:sheet xmlns:r="http://schemas.openxmlformats.org/officeDocument/2006/relationships" name="Summary" sheetId="3" r:id="R12625dcb342f4d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₹#,##0;[Red](₹#,##0);-"/>
    <x:numFmt numFmtId="201" formatCode="0"/>
    <x:numFmt numFmtId="202" formatCode="0.0%;[Red](0.0%);-"/>
    <x:numFmt numFmtId="203" formatCode="0.000x"/>
    <x:numFmt numFmtId="204" formatCode="0.0"/>
    <x:numFmt numFmtId="205" formatCode="0.00x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59636B"/>
      <x:name val="Carlito"/>
    </x:font>
    <x:font>
      <x:b/>
      <x:sz val="10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1F293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5"/>
      </x:patternFill>
    </x:fill>
    <x:fill>
      <x:patternFill patternType="solid">
        <x:fgColor rgb="FFF7F5F0"/>
      </x:patternFill>
    </x:fill>
    <x:fill>
      <x:patternFill patternType="solid">
        <x:fgColor rgb="FF2F8A7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0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0" fillId="0" borderId="1" xfId="0" applyNumberFormat="1" applyFont="1" applyFill="1" applyBorder="1"/>
    <x:xf numFmtId="200" fontId="5" fillId="0" borderId="1" xfId="0" applyNumberFormat="1" applyFont="1" applyFill="1" applyBorder="1"/>
    <x:xf numFmtId="200" fontId="6" fillId="0" borderId="1" xfId="0" applyNumberFormat="1" applyFont="1" applyFill="1" applyBorder="1"/>
    <x:xf numFmtId="203" fontId="6" fillId="0" borderId="0" xfId="0" applyNumberFormat="1" applyFont="1" applyFill="1" applyBorder="1"/>
    <x:xf numFmtId="203" fontId="6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2" fontId="5" fillId="0" borderId="0" xfId="0" applyNumberFormat="1" applyFont="1" applyFill="1" applyBorder="1"/>
    <x:xf numFmtId="204" fontId="5" fillId="0" borderId="0" xfId="0" applyNumberFormat="1" applyFont="1" applyFill="1" applyBorder="1"/>
    <x:xf numFmtId="202" fontId="5" fillId="0" borderId="1" xfId="0" applyNumberFormat="1" applyFont="1" applyFill="1" applyBorder="1"/>
    <x:xf numFmtId="204" fontId="5" fillId="0" borderId="1" xfId="0" applyNumberFormat="1" applyFont="1" applyFill="1" applyBorder="1"/>
    <x:xf numFmtId="205" fontId="4" fillId="0" borderId="0" xfId="0" applyNumberFormat="1" applyFont="1" applyFill="1" applyBorder="1"/>
    <x:xf numFmtId="205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44ced54a44ddc" /><Relationship Type="http://schemas.openxmlformats.org/officeDocument/2006/relationships/theme" Target="/xl/theme/theme1.xml" Id="R8169fc51c62141ce" /><Relationship Type="http://schemas.openxmlformats.org/officeDocument/2006/relationships/sharedStrings" Target="/xl/sharedStrings.xml" Id="R830a621558ae4f51" /><Relationship Type="http://schemas.openxmlformats.org/officeDocument/2006/relationships/worksheet" Target="/xl/worksheets/sheet1.xml" Id="Ra63568ca9a304523" /><Relationship Type="http://schemas.openxmlformats.org/officeDocument/2006/relationships/worksheet" Target="/xl/worksheets/sheet2.xml" Id="R0c3208afdaff45af" /><Relationship Type="http://schemas.openxmlformats.org/officeDocument/2006/relationships/worksheet" Target="/xl/worksheets/sheet3.xml" Id="R12625dcb342f4d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4" hidden="0" customWidth="1"/>
    <x:col min="4" max="4" width="45" hidden="0" customWidth="1"/>
    <x:col min="5" max="5" width="12" hidden="0" customWidth="1"/>
  </x:cols>
  <x:sheetData>
    <x:row r="1" ht="34" customHeight="1">
      <x:c r="A1" s="4" t="str">
        <x:v>ClearCFO | Capex ROI &amp; Investment Appraisal</x:v>
      </x:c>
      <x:c r="B1" s="4"/>
      <x:c r="C1" s="4"/>
      <x:c r="D1" s="4"/>
      <x:c r="E1" s="4"/>
    </x:row>
    <x:row r="2" ht="26" customHeight="1">
      <x:c r="A2" s="10" t="str">
        <x:v>Evaluate investment economics using NPV, IRR, payback and scenario analysis.</x:v>
      </x:c>
      <x:c r="B2" s="10"/>
      <x:c r="C2" s="10"/>
      <x:c r="D2" s="10"/>
      <x:c r="E2" s="10"/>
    </x:row>
    <x:row r="4">
      <x:c r="A4" s="17" t="str">
        <x:v>Input</x:v>
      </x:c>
      <x:c r="B4" s="17" t="str">
        <x:v>Value</x:v>
      </x:c>
      <x:c r="C4" s="17" t="str">
        <x:v>Unit</x:v>
      </x:c>
      <x:c r="D4" s="17" t="str">
        <x:v>Source / Notes</x:v>
      </x:c>
      <x:c r="E4" s="17" t="str">
        <x:v>Update?</x:v>
      </x:c>
    </x:row>
    <x:row r="5">
      <x:c r="A5" t="str">
        <x:v>Initial capex</x:v>
      </x:c>
      <x:c r="B5" s="24" t="n">
        <x:v>4500000</x:v>
      </x:c>
      <x:c r="C5" t="str">
        <x:v>₹</x:v>
      </x:c>
      <x:c r="D5" t="str">
        <x:v>Illustrative / vendor quote</x:v>
      </x:c>
      <x:c r="E5" s="31" t="str">
        <x:v>Yes</x:v>
      </x:c>
    </x:row>
    <x:row r="6">
      <x:c r="A6" t="str">
        <x:v>Project life</x:v>
      </x:c>
      <x:c r="B6" s="26" t="n">
        <x:v>5</x:v>
      </x:c>
      <x:c r="C6" t="str">
        <x:v>years</x:v>
      </x:c>
      <x:c r="D6" t="str">
        <x:v>Management assumption</x:v>
      </x:c>
      <x:c r="E6" s="31" t="str">
        <x:v>Yes</x:v>
      </x:c>
    </x:row>
    <x:row r="7">
      <x:c r="A7" t="str">
        <x:v>Annual revenue / savings</x:v>
      </x:c>
      <x:c r="B7" s="24" t="n">
        <x:v>1850000</x:v>
      </x:c>
      <x:c r="C7" t="str">
        <x:v>₹</x:v>
      </x:c>
      <x:c r="D7" t="str">
        <x:v>Business case</x:v>
      </x:c>
      <x:c r="E7" s="31" t="str">
        <x:v>Yes</x:v>
      </x:c>
    </x:row>
    <x:row r="8">
      <x:c r="A8" t="str">
        <x:v>Annual cash operating cost</x:v>
      </x:c>
      <x:c r="B8" s="24" t="n">
        <x:v>540000</x:v>
      </x:c>
      <x:c r="C8" t="str">
        <x:v>₹</x:v>
      </x:c>
      <x:c r="D8" t="str">
        <x:v>Business case</x:v>
      </x:c>
      <x:c r="E8" s="31" t="str">
        <x:v>Yes</x:v>
      </x:c>
    </x:row>
    <x:row r="9">
      <x:c r="A9" t="str">
        <x:v>Salvage value</x:v>
      </x:c>
      <x:c r="B9" s="24" t="n">
        <x:v>350000</x:v>
      </x:c>
      <x:c r="C9" t="str">
        <x:v>₹</x:v>
      </x:c>
      <x:c r="D9" t="str">
        <x:v>Management assumption</x:v>
      </x:c>
      <x:c r="E9" s="31" t="str">
        <x:v>Yes</x:v>
      </x:c>
    </x:row>
    <x:row r="10">
      <x:c r="A10" t="str">
        <x:v>Tax rate</x:v>
      </x:c>
      <x:c r="B10" s="28" t="n">
        <x:v>0.25</x:v>
      </x:c>
      <x:c r="C10" t="str">
        <x:v>%</x:v>
      </x:c>
      <x:c r="D10" t="str">
        <x:v>Illustrative; confirm applicable tax treatment</x:v>
      </x:c>
      <x:c r="E10" s="31" t="str">
        <x:v>Yes</x:v>
      </x:c>
    </x:row>
    <x:row r="11">
      <x:c r="A11" t="str">
        <x:v>Discount rate / hurdle rate</x:v>
      </x:c>
      <x:c r="B11" s="28" t="n">
        <x:v>0.14</x:v>
      </x:c>
      <x:c r="C11" t="str">
        <x:v>%</x:v>
      </x:c>
      <x:c r="D11" t="str">
        <x:v>Management / board hurdle rate</x:v>
      </x:c>
      <x:c r="E11" s="31" t="str">
        <x:v>Yes</x:v>
      </x:c>
    </x:row>
    <x:row r="12">
      <x:c r="A12" t="str">
        <x:v>Initial working capital</x:v>
      </x:c>
      <x:c r="B12" s="24" t="n">
        <x:v>300000</x:v>
      </x:c>
      <x:c r="C12" t="str">
        <x:v>₹</x:v>
      </x:c>
      <x:c r="D12" t="str">
        <x:v>Business case</x:v>
      </x:c>
      <x:c r="E12" s="31" t="str">
        <x:v>Yes</x:v>
      </x:c>
    </x:row>
    <x:row r="13">
      <x:c r="A13" t="str">
        <x:v>Working capital release at end</x:v>
      </x:c>
      <x:c r="B13" s="24" t="n">
        <x:v>300000</x:v>
      </x:c>
      <x:c r="C13" t="str">
        <x:v>₹</x:v>
      </x:c>
      <x:c r="D13" t="str">
        <x:v>Assumption</x:v>
      </x:c>
      <x:c r="E13" s="31" t="str">
        <x:v>Yes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4" hidden="0" customWidth="1"/>
  </x:cols>
  <x:sheetData>
    <x:row r="1" ht="34" customHeight="1">
      <x:c r="A1" s="4" t="str">
        <x:v>ClearCFO | Project Cash Flows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Formula-driven base case. Units: ₹ unless stated.</x:v>
      </x:c>
      <x:c r="B2" s="10"/>
      <x:c r="C2" s="10"/>
      <x:c r="D2" s="10"/>
      <x:c r="E2" s="10"/>
      <x:c r="F2" s="10"/>
      <x:c r="G2" s="10"/>
      <x:c r="H2" s="10"/>
    </x:row>
    <x:row r="4">
      <x:c r="A4" s="17" t="str">
        <x:v>Line Item</x:v>
      </x:c>
      <x:c r="B4" s="17" t="str">
        <x:v>Year 0</x:v>
      </x:c>
      <x:c r="C4" s="17" t="str">
        <x:v>Year 1</x:v>
      </x:c>
      <x:c r="D4" s="17" t="str">
        <x:v>Year 2</x:v>
      </x:c>
      <x:c r="E4" s="17" t="str">
        <x:v>Year 3</x:v>
      </x:c>
      <x:c r="F4" s="17" t="str">
        <x:v>Year 4</x:v>
      </x:c>
      <x:c r="G4" s="17" t="str">
        <x:v>Year 5</x:v>
      </x:c>
    </x:row>
    <x:row r="5">
      <x:c r="A5" t="str">
        <x:v>Revenue / savings</x:v>
      </x:c>
      <x:c r="B5" s="38" t="n">
        <x:v>0</x:v>
      </x:c>
      <x:c r="C5" s="39" t="n">
        <x:f>'Inputs'!B7</x:f>
        <x:v>1850000</x:v>
      </x:c>
      <x:c r="D5" s="39" t="n">
        <x:f>'Inputs'!B7</x:f>
        <x:v>1850000</x:v>
      </x:c>
      <x:c r="E5" s="39" t="n">
        <x:f>'Inputs'!B7</x:f>
        <x:v>1850000</x:v>
      </x:c>
      <x:c r="F5" s="39" t="n">
        <x:f>'Inputs'!B7</x:f>
        <x:v>1850000</x:v>
      </x:c>
      <x:c r="G5" s="39" t="n">
        <x:f>'Inputs'!B7</x:f>
        <x:v>1850000</x:v>
      </x:c>
    </x:row>
    <x:row r="6">
      <x:c r="A6" t="str">
        <x:v>Cash operating cost</x:v>
      </x:c>
      <x:c r="B6" s="38" t="n">
        <x:v>0</x:v>
      </x:c>
      <x:c r="C6" s="39" t="n">
        <x:f>-'Inputs'!B8</x:f>
        <x:v>-540000</x:v>
      </x:c>
      <x:c r="D6" s="39" t="n">
        <x:f>-'Inputs'!B8</x:f>
        <x:v>-540000</x:v>
      </x:c>
      <x:c r="E6" s="39" t="n">
        <x:f>-'Inputs'!B8</x:f>
        <x:v>-540000</x:v>
      </x:c>
      <x:c r="F6" s="39" t="n">
        <x:f>-'Inputs'!B8</x:f>
        <x:v>-540000</x:v>
      </x:c>
      <x:c r="G6" s="39" t="n">
        <x:f>-'Inputs'!B8</x:f>
        <x:v>-540000</x:v>
      </x:c>
    </x:row>
    <x:row r="7">
      <x:c r="A7" t="str">
        <x:v>EBITDA benefit</x:v>
      </x:c>
      <x:c r="B7" s="38" t="n">
        <x:v>0</x:v>
      </x:c>
      <x:c r="C7" s="38" t="n">
        <x:f>SUM(C5:C6)</x:f>
        <x:v>1310000</x:v>
      </x:c>
      <x:c r="D7" s="38" t="n">
        <x:f>SUM(D5:D6)</x:f>
        <x:v>1310000</x:v>
      </x:c>
      <x:c r="E7" s="38" t="n">
        <x:f>SUM(E5:E6)</x:f>
        <x:v>1310000</x:v>
      </x:c>
      <x:c r="F7" s="38" t="n">
        <x:f>SUM(F5:F6)</x:f>
        <x:v>1310000</x:v>
      </x:c>
      <x:c r="G7" s="38" t="n">
        <x:f>SUM(G5:G6)</x:f>
        <x:v>1310000</x:v>
      </x:c>
    </x:row>
    <x:row r="8">
      <x:c r="A8" t="str">
        <x:v>Depreciation</x:v>
      </x:c>
      <x:c r="B8" s="38" t="n">
        <x:v>0</x:v>
      </x:c>
      <x:c r="C8" s="39" t="n">
        <x:f>'Inputs'!B5/'Inputs'!B6</x:f>
        <x:v>900000</x:v>
      </x:c>
      <x:c r="D8" s="39" t="n">
        <x:f>'Inputs'!B5/'Inputs'!B6</x:f>
        <x:v>900000</x:v>
      </x:c>
      <x:c r="E8" s="39" t="n">
        <x:f>'Inputs'!B5/'Inputs'!B6</x:f>
        <x:v>900000</x:v>
      </x:c>
      <x:c r="F8" s="39" t="n">
        <x:f>'Inputs'!B5/'Inputs'!B6</x:f>
        <x:v>900000</x:v>
      </x:c>
      <x:c r="G8" s="39" t="n">
        <x:f>'Inputs'!B5/'Inputs'!B6</x:f>
        <x:v>900000</x:v>
      </x:c>
    </x:row>
    <x:row r="9">
      <x:c r="A9" t="str">
        <x:v>EBIT</x:v>
      </x:c>
      <x:c r="B9" s="38" t="n">
        <x:v>0</x:v>
      </x:c>
      <x:c r="C9" s="38" t="n">
        <x:f>C7-C8</x:f>
        <x:v>410000</x:v>
      </x:c>
      <x:c r="D9" s="38" t="n">
        <x:f>D7-D8</x:f>
        <x:v>410000</x:v>
      </x:c>
      <x:c r="E9" s="38" t="n">
        <x:f>E7-E8</x:f>
        <x:v>410000</x:v>
      </x:c>
      <x:c r="F9" s="38" t="n">
        <x:f>F7-F8</x:f>
        <x:v>410000</x:v>
      </x:c>
      <x:c r="G9" s="38" t="n">
        <x:f>G7-G8</x:f>
        <x:v>410000</x:v>
      </x:c>
    </x:row>
    <x:row r="10">
      <x:c r="A10" t="str">
        <x:v>Tax</x:v>
      </x:c>
      <x:c r="B10" s="38" t="n">
        <x:v>0</x:v>
      </x:c>
      <x:c r="C10" s="39" t="n">
        <x:f>-MAX(0,C9)*'Inputs'!B10</x:f>
        <x:v>-102500</x:v>
      </x:c>
      <x:c r="D10" s="39" t="n">
        <x:f>-MAX(0,D9)*'Inputs'!B10</x:f>
        <x:v>-102500</x:v>
      </x:c>
      <x:c r="E10" s="39" t="n">
        <x:f>-MAX(0,E9)*'Inputs'!B10</x:f>
        <x:v>-102500</x:v>
      </x:c>
      <x:c r="F10" s="39" t="n">
        <x:f>-MAX(0,F9)*'Inputs'!B10</x:f>
        <x:v>-102500</x:v>
      </x:c>
      <x:c r="G10" s="39" t="n">
        <x:f>-MAX(0,G9)*'Inputs'!B10</x:f>
        <x:v>-102500</x:v>
      </x:c>
    </x:row>
    <x:row r="11">
      <x:c r="A11" t="str">
        <x:v>After-tax EBIT</x:v>
      </x:c>
      <x:c r="B11" s="38" t="n">
        <x:v>0</x:v>
      </x:c>
      <x:c r="C11" s="38" t="n">
        <x:f>C9+C10</x:f>
        <x:v>307500</x:v>
      </x:c>
      <x:c r="D11" s="38" t="n">
        <x:f>D9+D10</x:f>
        <x:v>307500</x:v>
      </x:c>
      <x:c r="E11" s="38" t="n">
        <x:f>E9+E10</x:f>
        <x:v>307500</x:v>
      </x:c>
      <x:c r="F11" s="38" t="n">
        <x:f>F9+F10</x:f>
        <x:v>307500</x:v>
      </x:c>
      <x:c r="G11" s="38" t="n">
        <x:f>G9+G10</x:f>
        <x:v>307500</x:v>
      </x:c>
    </x:row>
    <x:row r="12">
      <x:c r="A12" t="str">
        <x:v>Add back depreciation</x:v>
      </x:c>
      <x:c r="B12" s="38" t="n">
        <x:v>0</x:v>
      </x:c>
      <x:c r="C12" s="38" t="n">
        <x:f>C8</x:f>
        <x:v>900000</x:v>
      </x:c>
      <x:c r="D12" s="38" t="n">
        <x:f>D8</x:f>
        <x:v>900000</x:v>
      </x:c>
      <x:c r="E12" s="38" t="n">
        <x:f>E8</x:f>
        <x:v>900000</x:v>
      </x:c>
      <x:c r="F12" s="38" t="n">
        <x:f>F8</x:f>
        <x:v>900000</x:v>
      </x:c>
      <x:c r="G12" s="38" t="n">
        <x:f>G8</x:f>
        <x:v>900000</x:v>
      </x:c>
    </x:row>
    <x:row r="13">
      <x:c r="A13" t="str">
        <x:v>Capex</x:v>
      </x:c>
      <x:c r="B13" s="39" t="n">
        <x:f>-'Inputs'!B5</x:f>
        <x:v>-4500000</x:v>
      </x:c>
      <x:c r="C13" s="38" t="n">
        <x:v>0</x:v>
      </x:c>
      <x:c r="D13" s="38" t="n">
        <x:v>0</x:v>
      </x:c>
      <x:c r="E13" s="38" t="n">
        <x:v>0</x:v>
      </x:c>
      <x:c r="F13" s="38" t="n">
        <x:v>0</x:v>
      </x:c>
      <x:c r="G13" s="38" t="n">
        <x:v>0</x:v>
      </x:c>
    </x:row>
    <x:row r="14">
      <x:c r="A14" t="str">
        <x:v>Working capital movement</x:v>
      </x:c>
      <x:c r="B14" s="39" t="n">
        <x:f>-'Inputs'!B12</x:f>
        <x:v>-300000</x:v>
      </x:c>
      <x:c r="C14" s="38" t="n">
        <x:v>0</x:v>
      </x:c>
      <x:c r="D14" s="38" t="n">
        <x:v>0</x:v>
      </x:c>
      <x:c r="E14" s="38" t="n">
        <x:v>0</x:v>
      </x:c>
      <x:c r="F14" s="38" t="n">
        <x:v>0</x:v>
      </x:c>
      <x:c r="G14" s="39" t="n">
        <x:f>'Inputs'!B13</x:f>
        <x:v>300000</x:v>
      </x:c>
    </x:row>
    <x:row r="15">
      <x:c r="A15" t="str">
        <x:v>Salvage value</x:v>
      </x:c>
      <x:c r="B15" s="38" t="n">
        <x:v>0</x:v>
      </x:c>
      <x:c r="C15" s="38" t="n">
        <x:v>0</x:v>
      </x:c>
      <x:c r="D15" s="38" t="n">
        <x:v>0</x:v>
      </x:c>
      <x:c r="E15" s="38" t="n">
        <x:v>0</x:v>
      </x:c>
      <x:c r="F15" s="38" t="n">
        <x:v>0</x:v>
      </x:c>
      <x:c r="G15" s="39" t="n">
        <x:f>'Inputs'!B9</x:f>
        <x:v>350000</x:v>
      </x:c>
    </x:row>
    <x:row r="16">
      <x:c r="A16" t="str">
        <x:v>Free cash flow</x:v>
      </x:c>
      <x:c r="B16" s="40" t="n">
        <x:f>SUM(B12:B15)</x:f>
        <x:v>-4800000</x:v>
      </x:c>
      <x:c r="C16" s="40" t="n">
        <x:f>SUM(C11:C15)</x:f>
        <x:v>1207500</x:v>
      </x:c>
      <x:c r="D16" s="40" t="n">
        <x:f>SUM(D11:D15)</x:f>
        <x:v>1207500</x:v>
      </x:c>
      <x:c r="E16" s="40" t="n">
        <x:f>SUM(E11:E15)</x:f>
        <x:v>1207500</x:v>
      </x:c>
      <x:c r="F16" s="40" t="n">
        <x:f>SUM(F11:F15)</x:f>
        <x:v>1207500</x:v>
      </x:c>
      <x:c r="G16" s="40" t="n">
        <x:f>SUM(G11:G15)</x:f>
        <x:v>1857500</x:v>
      </x:c>
    </x:row>
    <x:row r="17">
      <x:c r="A17" t="str">
        <x:v>Cumulative cash flow</x:v>
      </x:c>
      <x:c r="B17" s="40" t="n">
        <x:f>B16</x:f>
        <x:v>-4800000</x:v>
      </x:c>
      <x:c r="C17" s="40" t="n">
        <x:f>B17+C16</x:f>
        <x:v>-3592500</x:v>
      </x:c>
      <x:c r="D17" s="40" t="n">
        <x:f>C17+D16</x:f>
        <x:v>-2385000</x:v>
      </x:c>
      <x:c r="E17" s="40" t="n">
        <x:f>D17+E16</x:f>
        <x:v>-1177500</x:v>
      </x:c>
      <x:c r="F17" s="40" t="n">
        <x:f>E17+F16</x:f>
        <x:v>30000</x:v>
      </x:c>
      <x:c r="G17" s="40" t="n">
        <x:f>F17+G16</x:f>
        <x:v>1887500</x:v>
      </x:c>
    </x:row>
    <x:row r="18">
      <x:c r="A18" t="str">
        <x:v>Discount factor</x:v>
      </x:c>
      <x:c r="B18" s="44" t="n">
        <x:v>1</x:v>
      </x:c>
      <x:c r="C18" s="44" t="n">
        <x:f>1/(1+'Inputs'!B11)^1</x:f>
        <x:v>0.8771929824561403</x:v>
      </x:c>
      <x:c r="D18" s="44" t="n">
        <x:f>1/(1+'Inputs'!B11)^2</x:f>
        <x:v>0.7694675284702984</x:v>
      </x:c>
      <x:c r="E18" s="44" t="n">
        <x:f>1/(1+'Inputs'!B11)^3</x:f>
        <x:v>0.6749715162020161</x:v>
      </x:c>
      <x:c r="F18" s="44" t="n">
        <x:f>1/(1+'Inputs'!B11)^4</x:f>
        <x:v>0.5920802773701894</x:v>
      </x:c>
      <x:c r="G18" s="44" t="n">
        <x:f>1/(1+'Inputs'!B11)^5</x:f>
        <x:v>0.5193686643598152</x:v>
      </x:c>
    </x:row>
    <x:row r="19">
      <x:c r="A19" t="str">
        <x:v>Present value</x:v>
      </x:c>
      <x:c r="B19" s="40" t="n">
        <x:f>B16*B18</x:f>
        <x:v>-4800000</x:v>
      </x:c>
      <x:c r="C19" s="40" t="n">
        <x:f>C16*C18</x:f>
        <x:v>1059210.5263157894</x:v>
      </x:c>
      <x:c r="D19" s="40" t="n">
        <x:f>D16*D18</x:f>
        <x:v>929132.0406278854</x:v>
      </x:c>
      <x:c r="E19" s="40" t="n">
        <x:f>E16*E18</x:f>
        <x:v>815028.1058139345</x:v>
      </x:c>
      <x:c r="F19" s="40" t="n">
        <x:f>F16*F18</x:f>
        <x:v>714936.9349245037</x:v>
      </x:c>
      <x:c r="G19" s="40" t="n">
        <x:f>G16*G18</x:f>
        <x:v>964727.2940483567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3" max="3" width="22" hidden="0" customWidth="1"/>
    <x:col min="4" max="4" width="20" hidden="0" customWidth="1"/>
    <x:col min="5" max="5" width="3" hidden="0" customWidth="1"/>
    <x:col min="6" max="6" width="30" hidden="0" customWidth="1"/>
    <x:col min="7" max="7" width="36" hidden="0" customWidth="1"/>
    <x:col min="8" max="8" width="18" hidden="0" customWidth="1"/>
  </x:cols>
  <x:sheetData>
    <x:row r="1" ht="34" customHeight="1">
      <x:c r="A1" s="4" t="str">
        <x:v>ClearCFO | Investment Summary</x:v>
      </x:c>
      <x:c r="B1" s="4"/>
      <x:c r="C1" s="4"/>
      <x:c r="D1" s="4"/>
      <x:c r="E1" s="4"/>
      <x:c r="F1" s="4"/>
      <x:c r="G1" s="4"/>
      <x:c r="H1" s="4"/>
    </x:row>
    <x:row r="2" ht="26" customHeight="1">
      <x:c r="A2" s="10" t="str">
        <x:v>Use returns together with strategic fit, execution risk and downside resilience.</x:v>
      </x:c>
      <x:c r="B2" s="10"/>
      <x:c r="C2" s="10"/>
      <x:c r="D2" s="10"/>
      <x:c r="E2" s="10"/>
      <x:c r="F2" s="10"/>
      <x:c r="G2" s="10"/>
      <x:c r="H2" s="10"/>
    </x:row>
    <x:row r="4" ht="21" customHeight="1">
      <x:c r="A4" s="46" t="str">
        <x:v>RETURN METRICS</x:v>
      </x:c>
      <x:c r="B4" s="46" t="str">
        <x:v>RETURN METRICS</x:v>
      </x:c>
      <x:c r="C4" s="46" t="str">
        <x:v>RETURN METRICS</x:v>
      </x:c>
      <x:c r="D4" s="46" t="str">
        <x:v>RETURN METRICS</x:v>
      </x:c>
      <x:c r="E4" s="46" t="str">
        <x:v>RETURN METRICS</x:v>
      </x:c>
      <x:c r="F4" s="46" t="str">
        <x:v>RETURN METRICS</x:v>
      </x:c>
      <x:c r="G4" s="46" t="str">
        <x:v>RETURN METRICS</x:v>
      </x:c>
      <x:c r="H4" s="46" t="str">
        <x:v>RETURN METRICS</x:v>
      </x:c>
    </x:row>
    <x:row r="5">
      <x:c r="A5" s="17" t="str">
        <x:v>Metric</x:v>
      </x:c>
      <x:c r="B5" s="17" t="str">
        <x:v>Value</x:v>
      </x:c>
      <x:c r="F5" s="17" t="str">
        <x:v>Decision question</x:v>
      </x:c>
      <x:c r="G5" s="17" t="str">
        <x:v>What to test</x:v>
      </x:c>
      <x:c r="H5" s="17" t="str">
        <x:v>Owner</x:v>
      </x:c>
    </x:row>
    <x:row r="6">
      <x:c r="A6" t="str">
        <x:v>Initial cash outlay</x:v>
      </x:c>
      <x:c r="B6" s="39" t="n">
        <x:f>-'Cash Flows'!B16</x:f>
        <x:v>4800000</x:v>
      </x:c>
      <x:c r="F6" s="58" t="str">
        <x:v>Does the project clear the hurdle rate?</x:v>
      </x:c>
      <x:c r="G6" s="58" t="str">
        <x:v>IRR vs discount rate and NPV</x:v>
      </x:c>
      <x:c r="H6" s="58" t="str">
        <x:v>CFO</x:v>
      </x:c>
    </x:row>
    <x:row r="7">
      <x:c r="A7" t="str">
        <x:v>NPV</x:v>
      </x:c>
      <x:c r="B7" s="39" t="n">
        <x:f>SUM('Cash Flows'!B19:G19)</x:f>
        <x:v>-316965.09826952976</x:v>
      </x:c>
      <x:c r="F7" s="58" t="str">
        <x:v>How resilient is the case?</x:v>
      </x:c>
      <x:c r="G7" s="58" t="str">
        <x:v>Downside benefit/cost assumptions</x:v>
      </x:c>
      <x:c r="H7" s="58" t="str">
        <x:v>Business owner</x:v>
      </x:c>
    </x:row>
    <x:row r="8">
      <x:c r="A8" t="str">
        <x:v>IRR</x:v>
      </x:c>
      <x:c r="B8" s="52" t="n">
        <x:f>IRR('Cash Flows'!B16:G16)</x:f>
        <x:v>0.11377409811449486</x:v>
      </x:c>
      <x:c r="F8" s="58" t="str">
        <x:v>What delays value realization?</x:v>
      </x:c>
      <x:c r="G8" s="58" t="str">
        <x:v>Ramp-up, procurement, implementation</x:v>
      </x:c>
      <x:c r="H8" s="58" t="str">
        <x:v>Project lead</x:v>
      </x:c>
    </x:row>
    <x:row r="9">
      <x:c r="A9" t="str">
        <x:v>Simple ROI</x:v>
      </x:c>
      <x:c r="B9" s="52" t="n">
        <x:f>AVERAGE('Cash Flows'!C16:G16)/B6</x:f>
        <x:v>0.2786458333333333</x:v>
      </x:c>
      <x:c r="F9" s="58" t="str">
        <x:v>What is the exit / stop rule?</x:v>
      </x:c>
      <x:c r="G9" s="58" t="str">
        <x:v>Benefits tracking and post-investment review</x:v>
      </x:c>
      <x:c r="H9" s="58" t="str">
        <x:v>CFO / CEO</x:v>
      </x:c>
    </x:row>
    <x:row r="10">
      <x:c r="A10" t="str">
        <x:v>Payback period (years)</x:v>
      </x:c>
      <x:c r="B10" s="53" t="n">
        <x:f>IF('Cash Flows'!C17&gt;=0,1+'Cash Flows'!B17/'Cash Flows'!C16,IF('Cash Flows'!D17&gt;=0,2-'Cash Flows'!C17/'Cash Flows'!D16,IF('Cash Flows'!E17&gt;=0,3-'Cash Flows'!D17/'Cash Flows'!E16,IF('Cash Flows'!F17&gt;=0,4-'Cash Flows'!E17/'Cash Flows'!F16,IF('Cash Flows'!G17&gt;=0,5-'Cash Flows'!F17/'Cash Flows'!G16,"&gt;5")))))</x:f>
        <x:v>4.975155279503106</x:v>
      </x:c>
    </x:row>
    <x:row r="12" ht="21" customHeight="1">
      <x:c r="A12" s="46" t="str">
        <x:v>SCENARIO VIEW</x:v>
      </x:c>
      <x:c r="B12" s="46" t="str">
        <x:v>SCENARIO VIEW</x:v>
      </x:c>
      <x:c r="C12" s="46" t="str">
        <x:v>SCENARIO VIEW</x:v>
      </x:c>
      <x:c r="D12" s="46" t="str">
        <x:v>SCENARIO VIEW</x:v>
      </x:c>
      <x:c r="E12" s="46" t="str">
        <x:v>SCENARIO VIEW</x:v>
      </x:c>
      <x:c r="F12" s="46" t="str">
        <x:v>SCENARIO VIEW</x:v>
      </x:c>
      <x:c r="G12" s="46" t="str">
        <x:v>SCENARIO VIEW</x:v>
      </x:c>
      <x:c r="H12" s="46" t="str">
        <x:v>SCENARIO VIEW</x:v>
      </x:c>
    </x:row>
    <x:row r="13">
      <x:c r="A13" s="17" t="str">
        <x:v>Scenario</x:v>
      </x:c>
      <x:c r="B13" s="17" t="str">
        <x:v>Annual benefit multiplier</x:v>
      </x:c>
      <x:c r="C13" s="17" t="str">
        <x:v>Annual cost multiplier</x:v>
      </x:c>
      <x:c r="D13" s="17" t="str">
        <x:v>Indicative NPV ₹</x:v>
      </x:c>
    </x:row>
    <x:row r="14">
      <x:c r="A14" t="str">
        <x:v>Downside</x:v>
      </x:c>
      <x:c r="B14" s="56" t="n">
        <x:v>0.85</x:v>
      </x:c>
      <x:c r="C14" s="56" t="n">
        <x:v>1.1</x:v>
      </x:c>
      <x:c r="D14" s="38" t="n">
        <x:f>-'Inputs'!B5-'Inputs'!B12+SUM(('Inputs'!B7*B14-'Inputs'!B8*C14)*(1-'Inputs'!B10)/(1+'Inputs'!B11)^1,('Inputs'!B7*B14-'Inputs'!B8*C14)*(1-'Inputs'!B10)/(1+'Inputs'!B11)^2,('Inputs'!B7*B14-'Inputs'!B8*C14)*(1-'Inputs'!B10)/(1+'Inputs'!B11)^3,('Inputs'!B7*B14-'Inputs'!B8*C14)*(1-'Inputs'!B10)/(1+'Inputs'!B11)^4,(('Inputs'!B7*B14-'Inputs'!B8*C14)*(1-'Inputs'!B10)+'Inputs'!B9+'Inputs'!B13)/(1+'Inputs'!B11)^5)</x:f>
        <x:v>-1942958.072145118</x:v>
      </x:c>
    </x:row>
    <x:row r="15">
      <x:c r="A15" t="str">
        <x:v>Base</x:v>
      </x:c>
      <x:c r="B15" s="56" t="n">
        <x:v>1</x:v>
      </x:c>
      <x:c r="C15" s="56" t="n">
        <x:v>1</x:v>
      </x:c>
      <x:c r="D15" s="38" t="n">
        <x:f>-'Inputs'!B5-'Inputs'!B12+SUM(('Inputs'!B7*B15-'Inputs'!B8*C15)*(1-'Inputs'!B10)/(1+'Inputs'!B11)^1,('Inputs'!B7*B15-'Inputs'!B8*C15)*(1-'Inputs'!B10)/(1+'Inputs'!B11)^2,('Inputs'!B7*B15-'Inputs'!B8*C15)*(1-'Inputs'!B10)/(1+'Inputs'!B11)^3,('Inputs'!B7*B15-'Inputs'!B8*C15)*(1-'Inputs'!B10)/(1+'Inputs'!B11)^4,(('Inputs'!B7*B15-'Inputs'!B8*C15)*(1-'Inputs'!B10)+'Inputs'!B9+'Inputs'!B13)/(1+'Inputs'!B11)^5)</x:f>
        <x:v>-1089408.3162626834</x:v>
      </x:c>
    </x:row>
    <x:row r="16">
      <x:c r="A16" t="str">
        <x:v>Upside</x:v>
      </x:c>
      <x:c r="B16" s="56" t="n">
        <x:v>1.15</x:v>
      </x:c>
      <x:c r="C16" s="56" t="n">
        <x:v>0.95</x:v>
      </x:c>
      <x:c r="D16" s="38" t="n">
        <x:f>-'Inputs'!B5-'Inputs'!B12+SUM(('Inputs'!B7*B16-'Inputs'!B8*C16)*(1-'Inputs'!B10)/(1+'Inputs'!B11)^1,('Inputs'!B7*B16-'Inputs'!B8*C16)*(1-'Inputs'!B10)/(1+'Inputs'!B11)^2,('Inputs'!B7*B16-'Inputs'!B8*C16)*(1-'Inputs'!B10)/(1+'Inputs'!B11)^3,('Inputs'!B7*B16-'Inputs'!B8*C16)*(1-'Inputs'!B10)/(1+'Inputs'!B11)^4,(('Inputs'!B7*B16-'Inputs'!B8*C16)*(1-'Inputs'!B10)+'Inputs'!B9+'Inputs'!B13)/(1+'Inputs'!B11)^5)</x:f>
        <x:v>-305378.44999963325</x:v>
      </x:c>
    </x:row>
  </x:sheetData>
  <x:mergeCells>
    <x:mergeCell ref="A1:H1"/>
    <x:mergeCell ref="A2:H2"/>
    <x:mergeCell ref="A4:H4"/>
    <x:mergeCell ref="A12:H12"/>
  </x:mergeCells>
  <x:pageMargins left="0.7" right="0.7" top="0.75" bottom="0.75" header="0.3" footer="0.3"/>
</x:worksheet>
</file>